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68" yWindow="180" windowWidth="21888" windowHeight="12672"/>
  </bookViews>
  <sheets>
    <sheet name="กรณี SME-MIT" sheetId="4" r:id="rId1"/>
    <sheet name="กรณีมีต่างชาติ" sheetId="6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6" l="1"/>
  <c r="I6" i="6"/>
  <c r="I7" i="6"/>
  <c r="I8" i="6"/>
  <c r="I4" i="6"/>
  <c r="M8" i="6"/>
  <c r="K8" i="6"/>
  <c r="J8" i="6"/>
  <c r="L8" i="6" s="1"/>
  <c r="G8" i="6"/>
  <c r="F8" i="6"/>
  <c r="M7" i="6"/>
  <c r="K7" i="6"/>
  <c r="J7" i="6"/>
  <c r="F7" i="6"/>
  <c r="M6" i="6"/>
  <c r="K6" i="6"/>
  <c r="J6" i="6"/>
  <c r="G6" i="6"/>
  <c r="F6" i="6"/>
  <c r="M5" i="6"/>
  <c r="K5" i="6"/>
  <c r="J5" i="6"/>
  <c r="F5" i="6"/>
  <c r="M4" i="6"/>
  <c r="K4" i="6"/>
  <c r="J4" i="6"/>
  <c r="G4" i="6"/>
  <c r="F4" i="6"/>
  <c r="N8" i="6" l="1"/>
  <c r="O8" i="6" s="1"/>
  <c r="P8" i="6" s="1"/>
  <c r="G5" i="6"/>
  <c r="H7" i="6" s="1"/>
  <c r="L7" i="6" s="1"/>
  <c r="G7" i="6"/>
  <c r="H4" i="6"/>
  <c r="L4" i="6" s="1"/>
  <c r="H6" i="6"/>
  <c r="L6" i="6" s="1"/>
  <c r="H5" i="6"/>
  <c r="L5" i="6" s="1"/>
  <c r="E10" i="4"/>
  <c r="H7" i="4"/>
  <c r="E8" i="4"/>
  <c r="F8" i="4"/>
  <c r="H8" i="4"/>
  <c r="E9" i="4"/>
  <c r="F9" i="4"/>
  <c r="H9" i="4"/>
  <c r="F10" i="4"/>
  <c r="H10" i="4"/>
  <c r="H5" i="4"/>
  <c r="H6" i="4"/>
  <c r="H4" i="4"/>
  <c r="N5" i="6" l="1"/>
  <c r="O5" i="6" s="1"/>
  <c r="P5" i="6" s="1"/>
  <c r="N6" i="6"/>
  <c r="O6" i="6" s="1"/>
  <c r="P6" i="6" s="1"/>
  <c r="N7" i="6"/>
  <c r="O7" i="6" s="1"/>
  <c r="P7" i="6" s="1"/>
  <c r="N4" i="6"/>
  <c r="O4" i="6" s="1"/>
  <c r="P4" i="6" s="1"/>
  <c r="H8" i="6"/>
  <c r="G9" i="4"/>
  <c r="I9" i="4" s="1"/>
  <c r="J9" i="4" s="1"/>
  <c r="K9" i="4" s="1"/>
  <c r="G10" i="4"/>
  <c r="I10" i="4" s="1"/>
  <c r="J10" i="4" s="1"/>
  <c r="K10" i="4" s="1"/>
  <c r="G8" i="4"/>
  <c r="I8" i="4" s="1"/>
  <c r="J8" i="4" s="1"/>
  <c r="K8" i="4" s="1"/>
  <c r="F7" i="4"/>
  <c r="E7" i="4"/>
  <c r="F6" i="4"/>
  <c r="E6" i="4"/>
  <c r="F5" i="4"/>
  <c r="E5" i="4"/>
  <c r="F4" i="4"/>
  <c r="E4" i="4"/>
  <c r="V4" i="6" l="1" a="1"/>
  <c r="V4" i="6" s="1"/>
  <c r="V8" i="6" a="1"/>
  <c r="V8" i="6" s="1"/>
  <c r="U8" i="6"/>
  <c r="V7" i="6" a="1"/>
  <c r="V7" i="6" s="1"/>
  <c r="R8" i="6" s="1"/>
  <c r="U7" i="6"/>
  <c r="W6" i="6" s="1"/>
  <c r="W5" i="6" s="1"/>
  <c r="U5" i="6"/>
  <c r="U6" i="6"/>
  <c r="U4" i="6"/>
  <c r="V5" i="6" a="1"/>
  <c r="V5" i="6" s="1"/>
  <c r="V6" i="6" a="1"/>
  <c r="V6" i="6" s="1"/>
  <c r="G4" i="4"/>
  <c r="G5" i="4"/>
  <c r="G7" i="4"/>
  <c r="G6" i="4"/>
  <c r="Q4" i="6" a="1"/>
  <c r="Q8" i="6" a="1"/>
  <c r="Q7" i="6" a="1"/>
  <c r="Q6" i="6" a="1"/>
  <c r="Q5" i="6" a="1"/>
  <c r="W4" i="6" l="1"/>
  <c r="W8" i="6" s="1"/>
  <c r="Q6" i="6"/>
  <c r="Q8" i="6"/>
  <c r="Q4" i="6"/>
  <c r="R4" i="6" s="1"/>
  <c r="Q5" i="6"/>
  <c r="R5" i="6" s="1"/>
  <c r="Q7" i="6"/>
  <c r="R6" i="6"/>
  <c r="R7" i="6"/>
  <c r="I5" i="4" l="1"/>
  <c r="J5" i="4" s="1"/>
  <c r="K5" i="4" s="1"/>
  <c r="I4" i="4"/>
  <c r="J4" i="4" s="1"/>
  <c r="K4" i="4" s="1"/>
  <c r="I6" i="4"/>
  <c r="J6" i="4" s="1"/>
  <c r="K6" i="4" s="1"/>
  <c r="I7" i="4"/>
  <c r="J7" i="4" s="1"/>
  <c r="K7" i="4" s="1"/>
  <c r="L4" i="4" a="1"/>
  <c r="L8" i="4" a="1"/>
  <c r="L9" i="4" a="1"/>
  <c r="L7" i="4" a="1"/>
  <c r="L6" i="4" a="1"/>
  <c r="L5" i="4" a="1"/>
  <c r="L10" i="4" a="1"/>
  <c r="L9" i="4" l="1"/>
  <c r="L10" i="4"/>
  <c r="L8" i="4"/>
  <c r="Q7" i="4" a="1"/>
  <c r="Q7" i="4" s="1"/>
  <c r="P6" i="4"/>
  <c r="R5" i="4" s="1"/>
  <c r="P7" i="4"/>
  <c r="P5" i="4"/>
  <c r="Q5" i="4" a="1"/>
  <c r="Q5" i="4" s="1"/>
  <c r="Q6" i="4" a="1"/>
  <c r="Q6" i="4" s="1"/>
  <c r="L7" i="4"/>
  <c r="L4" i="4"/>
  <c r="L5" i="4"/>
  <c r="L6" i="4"/>
  <c r="Q4" i="4" a="1"/>
  <c r="Q4" i="4" s="1"/>
  <c r="P4" i="4"/>
  <c r="M10" i="4" l="1"/>
  <c r="M8" i="4"/>
  <c r="M9" i="4"/>
  <c r="M6" i="4"/>
  <c r="M7" i="4"/>
  <c r="R4" i="4"/>
  <c r="R7" i="4" s="1"/>
  <c r="M4" i="4" l="1"/>
  <c r="M5" i="4"/>
</calcChain>
</file>

<file path=xl/sharedStrings.xml><?xml version="1.0" encoding="utf-8"?>
<sst xmlns="http://schemas.openxmlformats.org/spreadsheetml/2006/main" count="68" uniqueCount="42">
  <si>
    <t>บริษัท</t>
  </si>
  <si>
    <t>ราคาที่เสนอ</t>
  </si>
  <si>
    <t>SME</t>
  </si>
  <si>
    <t>MIT</t>
  </si>
  <si>
    <t>ก</t>
  </si>
  <si>
    <t>ข</t>
  </si>
  <si>
    <t>ค</t>
  </si>
  <si>
    <t>ง</t>
  </si>
  <si>
    <t>ราคาฐาน</t>
  </si>
  <si>
    <t>การคำนวณลำดับ</t>
  </si>
  <si>
    <t>การจัดลำดับ</t>
  </si>
  <si>
    <t>แต้มต่อรวม</t>
  </si>
  <si>
    <t>แต้มต่อ SME</t>
  </si>
  <si>
    <t>แต้มต่อ MIT</t>
  </si>
  <si>
    <t>ต่างชาติ</t>
  </si>
  <si>
    <t>ราคาฐานxแต้มต่อ</t>
  </si>
  <si>
    <t>ราคาที่เสนอเกิน (ราคาฐานxแต้มต่อ)</t>
  </si>
  <si>
    <t>RANK ราคา</t>
  </si>
  <si>
    <t>ไม่ได้แต้มต่อ</t>
  </si>
  <si>
    <t>กลุ่มแต้มต่อ</t>
  </si>
  <si>
    <t>จำนวน</t>
  </si>
  <si>
    <t>ราคาต่ำสุด</t>
  </si>
  <si>
    <t>แต้มต่อ</t>
  </si>
  <si>
    <t>ลำดับ</t>
  </si>
  <si>
    <t>แต้มต่อ
คนไทย</t>
  </si>
  <si>
    <t>จ</t>
  </si>
  <si>
    <t>ฉ</t>
  </si>
  <si>
    <t>ช</t>
  </si>
  <si>
    <t>การคำนวณลำดับผู้ชนะการเสนอราคา e-bidding กรณีมีแต้มต่อ SME และ MIT</t>
  </si>
  <si>
    <t>การคำนวณลำดับผู้ชนะการเสนอราคา e-bidding กรณีมีแต้มต่อ SME , MIT และมีผู้เสนอราคาเป็นต่างชาติ</t>
  </si>
  <si>
    <t>คำอธิบาย</t>
  </si>
  <si>
    <t>1.บันทึกชื่อผู้ยื่นเสนอราคาที่ช่อง "บริษัท" (คอลัมน์ A)</t>
  </si>
  <si>
    <t>2.บันทึกราคาที่เสนอที่ช่อง "ราคาที่เสนอ" (คอลัมน์ B)</t>
  </si>
  <si>
    <t>6.หน่วยงานสามารถดูการจัดลำดับได้ที่ช่อง "การจัดลำดับ" (คอลัมน์ M)</t>
  </si>
  <si>
    <t>3.หากผู้ยื่นเสนอราคาเป็น ต่งชาติ ให้ใส่เลข 1 ที่ช่อง "ต่างชาติ" (คอลัมน์ C) หากไม่ใช่ไม่ต้องบันทึกข้อมูล</t>
  </si>
  <si>
    <t>4.หากผู้ยื่นเสนอราคาเป็น SMEs ให้ใส่เลข 1 ที่ช่อง "SME" (คอลัมน์ D) หากไม่ใช่ไม่ต้องบันทึกข้อมูล</t>
  </si>
  <si>
    <t>5.หากผู้ยื่นเสนอราคาเป็นคนไทยที่ไม่เป็น SME และ/หรือ MIT ไม่ต้องบันทึกข้อมูลใด</t>
  </si>
  <si>
    <t>6.หากผู้ยื่นเสนอราคาเป็นคนไทยที่ไม่เป็น SME และ/หรือ MIT ไม่ต้องบันทึกข้อมูลใด</t>
  </si>
  <si>
    <t>7.หน่วยงานสามารถดูการจัดลำดับได้ที่ช่อง "การจัดลำดับ" (คอลัมน์ R)</t>
  </si>
  <si>
    <t>5.หากผู้ยื่นเสนอราคาเป็น MIT ให้ใส่เลข 1 ที่ช่อง "MIT" (คอลัมน์ E) หากไม่ใช่ไม่ต้องบันทึกข้อมูล</t>
  </si>
  <si>
    <t>3.หากผู้ยื่นเสนอราคาเป็น SMEs ให้ใส่เลข 1 ที่ช่อง "SME" (คอลัมน์ C) หากไม่ใช่ไม่ต้องบันทึกข้อมูล</t>
  </si>
  <si>
    <t>4.หากผู้ยื่นเสนอราคาเป็น MIT ให้ใส่เลข 1 ที่ช่อง "MIT" (คอลัมน์ D) หากไม่ใช่ไม่ต้องบันทึกข้อมูล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</si>
</sst>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(* #,##0.00_);_(* \(#,##0.00\);_(* &quot;-&quot;??_);_(@_)"/>
  </numFmts>
  <fonts count="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1" xfId="0" applyFill="1" applyBorder="1" applyAlignment="1" applyProtection="1">
      <alignment horizontal="center" vertical="top"/>
      <protection locked="0"/>
    </xf>
    <xf numFmtId="4" fontId="0" fillId="2" borderId="1" xfId="1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" xfId="1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Fill="1" applyProtection="1">
      <protection locked="0"/>
    </xf>
    <xf numFmtId="4" fontId="0" fillId="0" borderId="0" xfId="0" applyNumberFormat="1" applyFill="1" applyProtection="1">
      <protection locked="0"/>
    </xf>
    <xf numFmtId="4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4" fontId="0" fillId="0" borderId="0" xfId="1" applyNumberFormat="1" applyFont="1" applyFill="1" applyProtection="1">
      <protection locked="0"/>
    </xf>
    <xf numFmtId="0" fontId="0" fillId="0" borderId="1" xfId="0" applyFont="1" applyFill="1" applyBorder="1" applyAlignment="1" applyProtection="1">
      <alignment horizontal="center" vertical="top"/>
      <protection locked="0" hidden="1"/>
    </xf>
    <xf numFmtId="4" fontId="0" fillId="0" borderId="1" xfId="0" applyNumberFormat="1" applyFill="1" applyBorder="1" applyAlignment="1" applyProtection="1">
      <alignment horizontal="center" vertical="top"/>
      <protection locked="0" hidden="1"/>
    </xf>
    <xf numFmtId="4" fontId="0" fillId="0" borderId="1" xfId="0" applyNumberFormat="1" applyFill="1" applyBorder="1" applyAlignment="1" applyProtection="1">
      <alignment horizontal="center" vertical="top" wrapText="1"/>
      <protection locked="0" hidden="1"/>
    </xf>
    <xf numFmtId="1" fontId="0" fillId="0" borderId="1" xfId="0" applyNumberFormat="1" applyFill="1" applyBorder="1" applyAlignment="1" applyProtection="1">
      <alignment horizontal="center" vertical="top"/>
      <protection locked="0" hidden="1"/>
    </xf>
    <xf numFmtId="0" fontId="0" fillId="3" borderId="1" xfId="0" applyFill="1" applyBorder="1" applyAlignment="1" applyProtection="1">
      <alignment horizontal="center" vertical="top"/>
      <protection locked="0" hidden="1"/>
    </xf>
    <xf numFmtId="0" fontId="0" fillId="0" borderId="1" xfId="0" applyFont="1" applyFill="1" applyBorder="1" applyProtection="1">
      <protection locked="0" hidden="1"/>
    </xf>
    <xf numFmtId="4" fontId="0" fillId="0" borderId="1" xfId="0" applyNumberFormat="1" applyFill="1" applyBorder="1" applyProtection="1">
      <protection locked="0"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0" fillId="0" borderId="1" xfId="0" applyFont="1" applyFill="1" applyBorder="1" applyAlignment="1" applyProtection="1">
      <alignment horizontal="center"/>
      <protection locked="0" hidden="1"/>
    </xf>
    <xf numFmtId="0" fontId="0" fillId="0" borderId="1" xfId="0" applyFill="1" applyBorder="1" applyProtection="1">
      <protection locked="0" hidden="1"/>
    </xf>
    <xf numFmtId="0" fontId="0" fillId="3" borderId="1" xfId="0" applyFill="1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Fill="1" applyProtection="1">
      <protection locked="0" hidden="1"/>
    </xf>
    <xf numFmtId="4" fontId="0" fillId="0" borderId="0" xfId="0" applyNumberFormat="1" applyFill="1" applyProtection="1">
      <protection locked="0" hidden="1"/>
    </xf>
    <xf numFmtId="0" fontId="0" fillId="0" borderId="0" xfId="0" applyFont="1" applyFill="1" applyProtection="1">
      <protection locked="0" hidden="1"/>
    </xf>
    <xf numFmtId="1" fontId="0" fillId="0" borderId="0" xfId="0" applyNumberFormat="1" applyFill="1" applyProtection="1">
      <protection locked="0" hidden="1"/>
    </xf>
    <xf numFmtId="4" fontId="0" fillId="0" borderId="0" xfId="0" applyNumberFormat="1" applyFill="1" applyAlignment="1" applyProtection="1">
      <alignment horizontal="center"/>
      <protection locked="0" hidden="1"/>
    </xf>
    <xf numFmtId="0" fontId="2" fillId="0" borderId="0" xfId="0" applyFont="1" applyFill="1" applyProtection="1"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center"/>
      <protection locked="0" hidden="1"/>
    </xf>
    <xf numFmtId="1" fontId="0" fillId="0" borderId="0" xfId="0" applyNumberFormat="1" applyProtection="1">
      <protection locked="0" hidden="1"/>
    </xf>
    <xf numFmtId="4" fontId="0" fillId="0" borderId="0" xfId="0" applyNumberForma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" fillId="0" borderId="1" xfId="0" applyFon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locked="0" hidden="1"/>
    </xf>
    <xf numFmtId="4" fontId="0" fillId="0" borderId="1" xfId="0" applyNumberFormat="1" applyBorder="1" applyAlignment="1" applyProtection="1">
      <alignment horizontal="center" vertical="top"/>
      <protection locked="0" hidden="1"/>
    </xf>
    <xf numFmtId="4" fontId="0" fillId="0" borderId="1" xfId="0" applyNumberFormat="1" applyBorder="1" applyAlignment="1" applyProtection="1">
      <alignment horizontal="center" vertical="top" wrapText="1"/>
      <protection locked="0" hidden="1"/>
    </xf>
    <xf numFmtId="1" fontId="0" fillId="0" borderId="1" xfId="0" applyNumberFormat="1" applyBorder="1" applyAlignment="1" applyProtection="1">
      <alignment horizontal="center" vertical="top"/>
      <protection locked="0" hidden="1"/>
    </xf>
    <xf numFmtId="0" fontId="0" fillId="0" borderId="0" xfId="0" applyAlignment="1" applyProtection="1">
      <alignment horizontal="center" vertical="top"/>
      <protection locked="0" hidden="1"/>
    </xf>
    <xf numFmtId="0" fontId="0" fillId="0" borderId="0" xfId="0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 hidden="1"/>
    </xf>
    <xf numFmtId="4" fontId="0" fillId="0" borderId="1" xfId="0" applyNumberFormat="1" applyBorder="1" applyProtection="1">
      <protection locked="0" hidden="1"/>
    </xf>
    <xf numFmtId="4" fontId="0" fillId="0" borderId="1" xfId="0" applyNumberForma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left" vertical="top"/>
      <protection locked="0" hidden="1"/>
    </xf>
    <xf numFmtId="0" fontId="1" fillId="0" borderId="1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quotePrefix="1" applyFont="1" applyBorder="1" applyAlignment="1" applyProtection="1">
      <alignment horizontal="left"/>
      <protection locked="0" hidden="1"/>
    </xf>
    <xf numFmtId="4" fontId="1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 hidden="1"/>
    </xf>
    <xf numFmtId="0" fontId="3" fillId="0" borderId="1" xfId="0" applyFont="1" applyBorder="1" applyAlignment="1" applyProtection="1">
      <alignment horizontal="center" vertical="top" wrapText="1"/>
      <protection locked="0" hidden="1"/>
    </xf>
    <xf numFmtId="1" fontId="3" fillId="0" borderId="1" xfId="0" applyNumberFormat="1" applyFont="1" applyBorder="1" applyAlignment="1" applyProtection="1">
      <alignment horizontal="center"/>
      <protection locked="0" hidden="1"/>
    </xf>
    <xf numFmtId="0" fontId="3" fillId="0" borderId="0" xfId="0" applyFont="1" applyProtection="1">
      <protection locked="0" hidden="1"/>
    </xf>
    <xf numFmtId="0" fontId="0" fillId="0" borderId="0" xfId="0" applyFill="1" applyAlignment="1" applyProtection="1">
      <alignment horizontal="center"/>
      <protection locked="0"/>
    </xf>
    <xf numFmtId="4" fontId="0" fillId="0" borderId="0" xfId="0" applyNumberFormat="1" applyFill="1" applyAlignment="1" applyProtection="1">
      <alignment horizontal="center" vertical="top"/>
      <protection locked="0"/>
    </xf>
    <xf numFmtId="0" fontId="0" fillId="0" borderId="0" xfId="0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4" fontId="0" fillId="0" borderId="0" xfId="0" applyNumberFormat="1" applyFont="1" applyFill="1" applyProtection="1">
      <protection locked="0"/>
    </xf>
    <xf numFmtId="0" fontId="1" fillId="0" borderId="0" xfId="0" quotePrefix="1" applyFont="1" applyFill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F25" sqref="F25"/>
    </sheetView>
  </sheetViews>
  <sheetFormatPr defaultColWidth="9.09765625" defaultRowHeight="13.8" x14ac:dyDescent="0.25"/>
  <cols>
    <col min="1" max="1" width="8.59765625" style="8" customWidth="1"/>
    <col min="2" max="2" width="15.69921875" style="14" customWidth="1"/>
    <col min="3" max="4" width="6.296875" style="13" customWidth="1"/>
    <col min="5" max="5" width="12.59765625" style="29" customWidth="1"/>
    <col min="6" max="6" width="12.69921875" style="29" customWidth="1"/>
    <col min="7" max="7" width="13" style="29" customWidth="1"/>
    <col min="8" max="8" width="18" style="28" customWidth="1"/>
    <col min="9" max="9" width="16.69921875" style="28" customWidth="1"/>
    <col min="10" max="11" width="17.59765625" style="31" customWidth="1"/>
    <col min="12" max="12" width="16.3984375" style="30" customWidth="1"/>
    <col min="13" max="13" width="13.09765625" style="27" customWidth="1"/>
    <col min="14" max="14" width="9" style="37"/>
    <col min="15" max="15" width="15" style="8" customWidth="1"/>
    <col min="16" max="16" width="7.3984375" style="8" customWidth="1"/>
    <col min="17" max="17" width="12.8984375" style="9" customWidth="1"/>
    <col min="18" max="18" width="9.09765625" style="66"/>
    <col min="19" max="19" width="9.09765625" style="8"/>
    <col min="20" max="20" width="11.3984375" style="8" customWidth="1"/>
    <col min="21" max="16384" width="9.09765625" style="8"/>
  </cols>
  <sheetData>
    <row r="1" spans="1:18" ht="15" x14ac:dyDescent="0.25">
      <c r="A1" s="32" t="s">
        <v>28</v>
      </c>
    </row>
    <row r="2" spans="1:18" ht="15" x14ac:dyDescent="0.25">
      <c r="A2" s="32"/>
    </row>
    <row r="3" spans="1:18" s="4" customFormat="1" ht="27.6" x14ac:dyDescent="0.25">
      <c r="A3" s="1" t="s">
        <v>0</v>
      </c>
      <c r="B3" s="2" t="s">
        <v>1</v>
      </c>
      <c r="C3" s="3" t="s">
        <v>2</v>
      </c>
      <c r="D3" s="3" t="s">
        <v>3</v>
      </c>
      <c r="E3" s="15" t="s">
        <v>12</v>
      </c>
      <c r="F3" s="15" t="s">
        <v>13</v>
      </c>
      <c r="G3" s="15" t="s">
        <v>11</v>
      </c>
      <c r="H3" s="16" t="s">
        <v>8</v>
      </c>
      <c r="I3" s="16" t="s">
        <v>15</v>
      </c>
      <c r="J3" s="17" t="s">
        <v>16</v>
      </c>
      <c r="K3" s="17" t="s">
        <v>22</v>
      </c>
      <c r="L3" s="18" t="s">
        <v>9</v>
      </c>
      <c r="M3" s="19" t="s">
        <v>10</v>
      </c>
      <c r="O3" s="4" t="s">
        <v>19</v>
      </c>
      <c r="P3" s="4" t="s">
        <v>20</v>
      </c>
      <c r="Q3" s="67" t="s">
        <v>21</v>
      </c>
      <c r="R3" s="4" t="s">
        <v>23</v>
      </c>
    </row>
    <row r="4" spans="1:18" x14ac:dyDescent="0.25">
      <c r="A4" s="5" t="s">
        <v>4</v>
      </c>
      <c r="B4" s="6">
        <v>1000000</v>
      </c>
      <c r="C4" s="7"/>
      <c r="D4" s="7">
        <v>1</v>
      </c>
      <c r="E4" s="20">
        <f>IF(C4=1,10,0)</f>
        <v>0</v>
      </c>
      <c r="F4" s="20">
        <f>IF(D4=1,5,0)</f>
        <v>5</v>
      </c>
      <c r="G4" s="20">
        <f>E4+F4</f>
        <v>5</v>
      </c>
      <c r="H4" s="21">
        <f t="shared" ref="H4:H10" si="0">MIN(B:B)</f>
        <v>1000000</v>
      </c>
      <c r="I4" s="21">
        <f>H4*(100+G4)/100</f>
        <v>1050000</v>
      </c>
      <c r="J4" s="22" t="str">
        <f>IF(B4&gt;I4,"เกิน","ไม่เกิน")</f>
        <v>ไม่เกิน</v>
      </c>
      <c r="K4" s="23">
        <f>IF(OR(G4=0,J4="เกิน"),"ไม่ได้แต้มต่อ",G4)</f>
        <v>5</v>
      </c>
      <c r="L4" s="24">
        <f t="array" aca="1" ref="L4" ca="1">MATCH(B4,SMALL(IF(K:K=K4,B:B),ROW(INDIRECT("1:"&amp;COUNTIF(K:K,K4)))),1)</f>
        <v>1</v>
      </c>
      <c r="M4" s="25">
        <f>IF(AND(K4=$O$6,B4=$Q$6),1,IF(AND(K4=$O$6,B4&lt;&gt;$Q$6),L4,IF(AND(K4=$O$7,B4=$Q$7),$R$7,IF(AND(K4=$O$7,B4&lt;&gt;$Q$7),$R$7+(L4-1),IF(AND(K4=$O$5,B4=$Q$5),$R$5,IF(AND(K4=$O$5,B4&lt;&gt;$Q$5),$R$5+(L4-1),IF(AND(K4=$O$4,B4=$Q$4),$R$4,IF(AND(K4=$O$4,B4&lt;&gt;$Q$4),$R$4+(L4-1)))))))))</f>
        <v>3</v>
      </c>
      <c r="O4" s="68">
        <v>5</v>
      </c>
      <c r="P4" s="69">
        <f>COUNTIFS(K:K,O4)</f>
        <v>2</v>
      </c>
      <c r="Q4" s="70">
        <f t="array" ref="Q4">MIN(IF(K:K=O4,B:B))</f>
        <v>1000000</v>
      </c>
      <c r="R4" s="66">
        <f>R5+P5</f>
        <v>3</v>
      </c>
    </row>
    <row r="5" spans="1:18" x14ac:dyDescent="0.25">
      <c r="A5" s="5" t="s">
        <v>5</v>
      </c>
      <c r="B5" s="6">
        <v>1010000</v>
      </c>
      <c r="C5" s="7"/>
      <c r="D5" s="7">
        <v>1</v>
      </c>
      <c r="E5" s="20">
        <f>IF(C5=1,10,0)</f>
        <v>0</v>
      </c>
      <c r="F5" s="20">
        <f>IF(D5=1,5,0)</f>
        <v>5</v>
      </c>
      <c r="G5" s="20">
        <f t="shared" ref="G5:G7" si="1">E5+F5</f>
        <v>5</v>
      </c>
      <c r="H5" s="21">
        <f t="shared" si="0"/>
        <v>1000000</v>
      </c>
      <c r="I5" s="21">
        <f>H5*(100+G5)/100</f>
        <v>1050000</v>
      </c>
      <c r="J5" s="22" t="str">
        <f>IF(B5&gt;I5,"เกิน","ไม่เกิน")</f>
        <v>ไม่เกิน</v>
      </c>
      <c r="K5" s="23">
        <f t="shared" ref="K5:K7" si="2">IF(OR(G5=0,J5="เกิน"),"ไม่ได้แต้มต่อ",G5)</f>
        <v>5</v>
      </c>
      <c r="L5" s="24">
        <f t="array" aca="1" ref="L5" ca="1">MATCH(B5,SMALL(IF(K:K=K5,B:B),ROW(INDIRECT("1:"&amp;COUNTIF(K:K,K5)))),1)</f>
        <v>2</v>
      </c>
      <c r="M5" s="25">
        <f t="shared" ref="M5:M10" ca="1" si="3">IF(AND(K5=$O$6,B5=$Q$6),1,IF(AND(K5=$O$6,B5&lt;&gt;$Q$6),L5,IF(AND(K5=$O$7,B5=$Q$7),$R$7,IF(AND(K5=$O$7,B5&lt;&gt;$Q$7),$R$7+(L5-1),IF(AND(K5=$O$5,B5=$Q$5),$R$5,IF(AND(K5=$O$5,B5&lt;&gt;$Q$5),$R$5+(L5-1),IF(AND(K5=$O$4,B5=$Q$4),$R$4,IF(AND(K5=$O$4,B5&lt;&gt;$Q$4),$R$4+(L5-1)))))))))</f>
        <v>4</v>
      </c>
      <c r="O5" s="68">
        <v>10</v>
      </c>
      <c r="P5" s="69">
        <f>COUNTIFS(K:K,O5)</f>
        <v>1</v>
      </c>
      <c r="Q5" s="70">
        <f t="array" ref="Q5">MIN(IF(K:K=O5,B:B))</f>
        <v>1000000</v>
      </c>
      <c r="R5" s="66">
        <f>R6+P6</f>
        <v>2</v>
      </c>
    </row>
    <row r="6" spans="1:18" x14ac:dyDescent="0.25">
      <c r="A6" s="5" t="s">
        <v>6</v>
      </c>
      <c r="B6" s="6">
        <v>1100000</v>
      </c>
      <c r="C6" s="7"/>
      <c r="D6" s="7">
        <v>1</v>
      </c>
      <c r="E6" s="20">
        <f>IF(C6=1,10,0)</f>
        <v>0</v>
      </c>
      <c r="F6" s="20">
        <f>IF(D6=1,5,0)</f>
        <v>5</v>
      </c>
      <c r="G6" s="20">
        <f t="shared" si="1"/>
        <v>5</v>
      </c>
      <c r="H6" s="21">
        <f t="shared" si="0"/>
        <v>1000000</v>
      </c>
      <c r="I6" s="21">
        <f>H6*(100+G6)/100</f>
        <v>1050000</v>
      </c>
      <c r="J6" s="22" t="str">
        <f>IF(B6&gt;I6,"เกิน","ไม่เกิน")</f>
        <v>เกิน</v>
      </c>
      <c r="K6" s="23" t="str">
        <f t="shared" si="2"/>
        <v>ไม่ได้แต้มต่อ</v>
      </c>
      <c r="L6" s="24">
        <f t="array" aca="1" ref="L6" ca="1">MATCH(B6,SMALL(IF(K:K=K6,B:B),ROW(INDIRECT("1:"&amp;COUNTIF(K:K,K6)))),1)</f>
        <v>1</v>
      </c>
      <c r="M6" s="25">
        <f t="shared" si="3"/>
        <v>5</v>
      </c>
      <c r="O6" s="69">
        <v>15</v>
      </c>
      <c r="P6" s="69">
        <f>COUNTIFS(K:K,O6)</f>
        <v>1</v>
      </c>
      <c r="Q6" s="70">
        <f t="array" ref="Q6">MIN(IF(K:K=O6,B:B))</f>
        <v>1140000</v>
      </c>
      <c r="R6" s="66">
        <v>1</v>
      </c>
    </row>
    <row r="7" spans="1:18" x14ac:dyDescent="0.25">
      <c r="A7" s="5" t="s">
        <v>7</v>
      </c>
      <c r="B7" s="6">
        <v>1140000</v>
      </c>
      <c r="C7" s="7">
        <v>1</v>
      </c>
      <c r="D7" s="7">
        <v>1</v>
      </c>
      <c r="E7" s="20">
        <f>IF(C7=1,10,0)</f>
        <v>10</v>
      </c>
      <c r="F7" s="20">
        <f>IF(D7=1,5,0)</f>
        <v>5</v>
      </c>
      <c r="G7" s="20">
        <f t="shared" si="1"/>
        <v>15</v>
      </c>
      <c r="H7" s="21">
        <f t="shared" si="0"/>
        <v>1000000</v>
      </c>
      <c r="I7" s="21">
        <f>H7*(100+G7)/100</f>
        <v>1150000</v>
      </c>
      <c r="J7" s="22" t="str">
        <f>IF(B7&gt;I7,"เกิน","ไม่เกิน")</f>
        <v>ไม่เกิน</v>
      </c>
      <c r="K7" s="23">
        <f t="shared" si="2"/>
        <v>15</v>
      </c>
      <c r="L7" s="24">
        <f t="array" aca="1" ref="L7" ca="1">MATCH(B7,SMALL(IF(K:K=K7,B:B),ROW(INDIRECT("1:"&amp;COUNTIF(K:K,K7)))),1)</f>
        <v>1</v>
      </c>
      <c r="M7" s="25">
        <f t="shared" si="3"/>
        <v>1</v>
      </c>
      <c r="O7" s="71" t="s">
        <v>18</v>
      </c>
      <c r="P7" s="69">
        <f>COUNTIFS(K:K,O7)</f>
        <v>3</v>
      </c>
      <c r="Q7" s="70">
        <f t="array" ref="Q7">MIN(IF(K:K=O7,B:B))</f>
        <v>1100000</v>
      </c>
      <c r="R7" s="66">
        <f>R4+P4</f>
        <v>5</v>
      </c>
    </row>
    <row r="8" spans="1:18" x14ac:dyDescent="0.25">
      <c r="A8" s="5" t="s">
        <v>25</v>
      </c>
      <c r="B8" s="6">
        <v>1200000</v>
      </c>
      <c r="C8" s="7">
        <v>1</v>
      </c>
      <c r="D8" s="7">
        <v>1</v>
      </c>
      <c r="E8" s="20">
        <f t="shared" ref="E8:E10" si="4">IF(C8=1,10,0)</f>
        <v>10</v>
      </c>
      <c r="F8" s="20">
        <f t="shared" ref="F8:F10" si="5">IF(D8=1,5,0)</f>
        <v>5</v>
      </c>
      <c r="G8" s="20">
        <f t="shared" ref="G8:G10" si="6">E8+F8</f>
        <v>15</v>
      </c>
      <c r="H8" s="21">
        <f t="shared" si="0"/>
        <v>1000000</v>
      </c>
      <c r="I8" s="21">
        <f t="shared" ref="I8:I10" si="7">H8*(100+G8)/100</f>
        <v>1150000</v>
      </c>
      <c r="J8" s="22" t="str">
        <f t="shared" ref="J8:J10" si="8">IF(B8&gt;I8,"เกิน","ไม่เกิน")</f>
        <v>เกิน</v>
      </c>
      <c r="K8" s="23" t="str">
        <f t="shared" ref="K8:K10" si="9">IF(OR(G8=0,J8="เกิน"),"ไม่ได้แต้มต่อ",G8)</f>
        <v>ไม่ได้แต้มต่อ</v>
      </c>
      <c r="L8" s="24">
        <f t="array" aca="1" ref="L8" ca="1">MATCH(B8,SMALL(IF(K:K=K8,B:B),ROW(INDIRECT("1:"&amp;COUNTIF(K:K,K8)))),1)</f>
        <v>3</v>
      </c>
      <c r="M8" s="25">
        <f t="shared" ca="1" si="3"/>
        <v>7</v>
      </c>
    </row>
    <row r="9" spans="1:18" x14ac:dyDescent="0.25">
      <c r="A9" s="5" t="s">
        <v>26</v>
      </c>
      <c r="B9" s="6">
        <v>1150000</v>
      </c>
      <c r="C9" s="7"/>
      <c r="D9" s="7">
        <v>1</v>
      </c>
      <c r="E9" s="20">
        <f t="shared" si="4"/>
        <v>0</v>
      </c>
      <c r="F9" s="20">
        <f t="shared" si="5"/>
        <v>5</v>
      </c>
      <c r="G9" s="20">
        <f t="shared" si="6"/>
        <v>5</v>
      </c>
      <c r="H9" s="21">
        <f t="shared" si="0"/>
        <v>1000000</v>
      </c>
      <c r="I9" s="21">
        <f t="shared" si="7"/>
        <v>1050000</v>
      </c>
      <c r="J9" s="22" t="str">
        <f t="shared" si="8"/>
        <v>เกิน</v>
      </c>
      <c r="K9" s="23" t="str">
        <f t="shared" si="9"/>
        <v>ไม่ได้แต้มต่อ</v>
      </c>
      <c r="L9" s="24">
        <f t="array" aca="1" ref="L9" ca="1">MATCH(B9,SMALL(IF(K:K=K9,B:B),ROW(INDIRECT("1:"&amp;COUNTIF(K:K,K9)))),1)</f>
        <v>2</v>
      </c>
      <c r="M9" s="25">
        <f t="shared" ca="1" si="3"/>
        <v>6</v>
      </c>
    </row>
    <row r="10" spans="1:18" x14ac:dyDescent="0.25">
      <c r="A10" s="5" t="s">
        <v>27</v>
      </c>
      <c r="B10" s="10">
        <v>1000000</v>
      </c>
      <c r="C10" s="11">
        <v>1</v>
      </c>
      <c r="D10" s="12"/>
      <c r="E10" s="20">
        <f t="shared" si="4"/>
        <v>10</v>
      </c>
      <c r="F10" s="20">
        <f t="shared" si="5"/>
        <v>0</v>
      </c>
      <c r="G10" s="20">
        <f t="shared" si="6"/>
        <v>10</v>
      </c>
      <c r="H10" s="21">
        <f t="shared" si="0"/>
        <v>1000000</v>
      </c>
      <c r="I10" s="21">
        <f t="shared" si="7"/>
        <v>1100000</v>
      </c>
      <c r="J10" s="22" t="str">
        <f t="shared" si="8"/>
        <v>ไม่เกิน</v>
      </c>
      <c r="K10" s="23">
        <f t="shared" si="9"/>
        <v>10</v>
      </c>
      <c r="L10" s="24">
        <f t="array" aca="1" ref="L10" ca="1">MATCH(B10,SMALL(IF(K:K=K10,B:B),ROW(INDIRECT("1:"&amp;COUNTIF(K:K,K10)))),1)</f>
        <v>1</v>
      </c>
      <c r="M10" s="25">
        <f t="shared" si="3"/>
        <v>2</v>
      </c>
    </row>
    <row r="13" spans="1:18" x14ac:dyDescent="0.25">
      <c r="A13" s="8" t="s">
        <v>30</v>
      </c>
      <c r="B13" s="14" t="s">
        <v>31</v>
      </c>
    </row>
    <row r="14" spans="1:18" x14ac:dyDescent="0.25">
      <c r="B14" s="14" t="s">
        <v>32</v>
      </c>
    </row>
    <row r="15" spans="1:18" x14ac:dyDescent="0.25">
      <c r="B15" s="14" t="s">
        <v>40</v>
      </c>
    </row>
    <row r="16" spans="1:18" x14ac:dyDescent="0.25">
      <c r="B16" s="14" t="s">
        <v>41</v>
      </c>
    </row>
    <row r="17" spans="2:2" x14ac:dyDescent="0.25">
      <c r="B17" s="14" t="s">
        <v>36</v>
      </c>
    </row>
    <row r="18" spans="2:2" x14ac:dyDescent="0.25">
      <c r="B18" s="14" t="s">
        <v>33</v>
      </c>
    </row>
  </sheetData>
  <sheetProtection algorithmName="SHA-512" hashValue="N0A0QJls1+EiAgIIqWnU9d1fT5LVNITrbxHZmM3kfwuvJ3uhCc3Svc6hMwplnXPzMjMV6wUnfroEusteU/2Y+Q==" saltValue="he5KFGZSwYbP0RDN6FxFbw==" spinCount="100000" sheet="1" insertRows="0" insertHyperlinks="0" sort="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M5" sqref="M5"/>
    </sheetView>
  </sheetViews>
  <sheetFormatPr defaultColWidth="9.09765625" defaultRowHeight="13.8" x14ac:dyDescent="0.25"/>
  <cols>
    <col min="1" max="1" width="8.59765625" style="37" customWidth="1"/>
    <col min="2" max="2" width="15.69921875" style="14" customWidth="1"/>
    <col min="3" max="3" width="7.8984375" style="14" bestFit="1" customWidth="1"/>
    <col min="4" max="5" width="6.296875" style="36" customWidth="1"/>
    <col min="6" max="8" width="11.09765625" style="36" hidden="1" customWidth="1"/>
    <col min="9" max="9" width="11.09765625" style="65" customWidth="1"/>
    <col min="10" max="10" width="12.59765625" style="26" customWidth="1"/>
    <col min="11" max="11" width="12.69921875" style="26" customWidth="1"/>
    <col min="12" max="12" width="13" style="26" customWidth="1"/>
    <col min="13" max="13" width="18" style="41" customWidth="1"/>
    <col min="14" max="14" width="16.69921875" style="41" customWidth="1"/>
    <col min="15" max="16" width="17.59765625" style="39" customWidth="1"/>
    <col min="17" max="17" width="16.3984375" style="40" customWidth="1"/>
    <col min="18" max="18" width="13.09765625" style="26" customWidth="1"/>
    <col min="19" max="19" width="9.09765625" style="26"/>
    <col min="20" max="20" width="15" style="26" customWidth="1"/>
    <col min="21" max="21" width="7.3984375" style="42" customWidth="1"/>
    <col min="22" max="22" width="12.8984375" style="41" customWidth="1"/>
    <col min="23" max="23" width="9.09765625" style="42"/>
    <col min="24" max="24" width="9.09765625" style="37"/>
    <col min="25" max="25" width="11.3984375" style="37" customWidth="1"/>
    <col min="26" max="16384" width="9.09765625" style="37"/>
  </cols>
  <sheetData>
    <row r="1" spans="1:23" ht="15" x14ac:dyDescent="0.25">
      <c r="A1" s="35" t="s">
        <v>29</v>
      </c>
      <c r="C1" s="36"/>
      <c r="E1" s="37"/>
      <c r="F1" s="37"/>
      <c r="G1" s="37"/>
      <c r="H1" s="38"/>
      <c r="I1" s="62"/>
      <c r="J1" s="39"/>
      <c r="K1" s="39"/>
      <c r="L1" s="40"/>
      <c r="M1" s="26"/>
      <c r="N1" s="26"/>
      <c r="O1" s="26"/>
      <c r="P1" s="26"/>
      <c r="Q1" s="41"/>
      <c r="R1" s="42"/>
      <c r="U1" s="26"/>
      <c r="V1" s="26"/>
      <c r="W1" s="26"/>
    </row>
    <row r="2" spans="1:23" ht="15" x14ac:dyDescent="0.25">
      <c r="A2" s="35"/>
      <c r="C2" s="36"/>
      <c r="E2" s="37"/>
      <c r="F2" s="37"/>
      <c r="G2" s="37"/>
      <c r="H2" s="38"/>
      <c r="I2" s="62"/>
      <c r="J2" s="39"/>
      <c r="K2" s="39"/>
      <c r="L2" s="40"/>
      <c r="M2" s="26"/>
      <c r="N2" s="26"/>
      <c r="O2" s="26"/>
      <c r="P2" s="26"/>
      <c r="Q2" s="41"/>
      <c r="R2" s="42"/>
      <c r="U2" s="26"/>
      <c r="V2" s="26"/>
      <c r="W2" s="26"/>
    </row>
    <row r="3" spans="1:23" s="49" customFormat="1" ht="27.6" x14ac:dyDescent="0.25">
      <c r="A3" s="1" t="s">
        <v>0</v>
      </c>
      <c r="B3" s="2" t="s">
        <v>1</v>
      </c>
      <c r="C3" s="2" t="s">
        <v>14</v>
      </c>
      <c r="D3" s="3" t="s">
        <v>2</v>
      </c>
      <c r="E3" s="3" t="s">
        <v>3</v>
      </c>
      <c r="F3" s="43" t="s">
        <v>17</v>
      </c>
      <c r="G3" s="43"/>
      <c r="H3" s="43"/>
      <c r="I3" s="63" t="s">
        <v>24</v>
      </c>
      <c r="J3" s="44" t="s">
        <v>12</v>
      </c>
      <c r="K3" s="44" t="s">
        <v>13</v>
      </c>
      <c r="L3" s="44" t="s">
        <v>11</v>
      </c>
      <c r="M3" s="45" t="s">
        <v>8</v>
      </c>
      <c r="N3" s="45" t="s">
        <v>15</v>
      </c>
      <c r="O3" s="46" t="s">
        <v>16</v>
      </c>
      <c r="P3" s="46" t="s">
        <v>22</v>
      </c>
      <c r="Q3" s="47" t="s">
        <v>9</v>
      </c>
      <c r="R3" s="19" t="s">
        <v>10</v>
      </c>
      <c r="S3" s="48"/>
      <c r="T3" s="44" t="s">
        <v>19</v>
      </c>
      <c r="U3" s="44" t="s">
        <v>20</v>
      </c>
      <c r="V3" s="45" t="s">
        <v>21</v>
      </c>
      <c r="W3" s="44" t="s">
        <v>23</v>
      </c>
    </row>
    <row r="4" spans="1:23" x14ac:dyDescent="0.25">
      <c r="A4" s="5" t="s">
        <v>4</v>
      </c>
      <c r="B4" s="6">
        <v>1030000</v>
      </c>
      <c r="C4" s="33"/>
      <c r="D4" s="34"/>
      <c r="E4" s="34"/>
      <c r="F4" s="50">
        <f>RANK(B4,B:B,1)</f>
        <v>5</v>
      </c>
      <c r="G4" s="50">
        <f>IF(AND(B4=M4,C4=1),0,3)</f>
        <v>3</v>
      </c>
      <c r="H4" s="50">
        <f>MIN(G:G)</f>
        <v>0</v>
      </c>
      <c r="I4" s="64">
        <f>IF(OR(C4=1,H4=3),0,IF(AND(C4=1,F4=1),0,3))</f>
        <v>3</v>
      </c>
      <c r="J4" s="51">
        <f>IF(D4=1,10,0)</f>
        <v>0</v>
      </c>
      <c r="K4" s="51">
        <f>IF(E4=1,5,0)</f>
        <v>0</v>
      </c>
      <c r="L4" s="51">
        <f>IF(OR(J4=10,K4=5),J4+K4,I4)</f>
        <v>3</v>
      </c>
      <c r="M4" s="52">
        <f>MIN(B:B)</f>
        <v>1000000</v>
      </c>
      <c r="N4" s="52">
        <f>M4*(100+L4)/100</f>
        <v>1030000</v>
      </c>
      <c r="O4" s="53" t="str">
        <f>IF(B4&gt;N4,"เกิน","ไม่เกิน")</f>
        <v>ไม่เกิน</v>
      </c>
      <c r="P4" s="54">
        <f>IF(OR(L4=0,O4="เกิน"),"ไม่ได้แต้มต่อ",L4)</f>
        <v>3</v>
      </c>
      <c r="Q4" s="51">
        <f t="array" aca="1" ref="Q4" ca="1">MATCH(B4,SMALL(IF(P:P=P4,B:B),ROW(INDIRECT("1:"&amp;COUNTIF(P:P,P4)))),1)</f>
        <v>2</v>
      </c>
      <c r="R4" s="25">
        <f ca="1">IF(AND(P4=$T$7,B4=$V$7),1,IF(AND(P4=$T$7,B4&lt;&gt;$V$7),Q4,IF(AND(P4=$T$8,B4=$V$8),$W$8,IF(AND(P4=$T$8,B4&lt;&gt;$V$8),$W$8+(Q4-1),IF(AND(P4=$T$6,B4=$V$6),$W$6,IF(AND(P4=$T$6,B4&lt;&gt;$V$6),$W$6+(Q4-1),IF(AND(P4=$T$5,B4=$V$5),$W$5,IF(AND(P4=$T$5,B4&lt;&gt;$V$5),$W$5+(Q4-1),IF(AND(P4=$T$4,B4=$V$4),$W$4,IF(AND(P4=$T$4,B4&lt;&gt;$V$4),$W$4+(Q4-1)))))))))))</f>
        <v>3</v>
      </c>
      <c r="T4" s="55">
        <v>3</v>
      </c>
      <c r="U4" s="56">
        <f>COUNTIFS(P:P,T4)</f>
        <v>2</v>
      </c>
      <c r="V4" s="52">
        <f t="array" ref="V4">MIN(IF(P:P=T4,B:B))</f>
        <v>1020000</v>
      </c>
      <c r="W4" s="44">
        <f>W5+U5</f>
        <v>2</v>
      </c>
    </row>
    <row r="5" spans="1:23" x14ac:dyDescent="0.25">
      <c r="A5" s="5" t="s">
        <v>5</v>
      </c>
      <c r="B5" s="6">
        <v>1020000</v>
      </c>
      <c r="C5" s="33"/>
      <c r="D5" s="34"/>
      <c r="E5" s="34"/>
      <c r="F5" s="50">
        <f>RANK(B5,B:B,1)</f>
        <v>4</v>
      </c>
      <c r="G5" s="50">
        <f t="shared" ref="G5:G8" si="0">IF(AND(B5=M5,C5=1),0,3)</f>
        <v>3</v>
      </c>
      <c r="H5" s="50">
        <f>MIN(G:G)</f>
        <v>0</v>
      </c>
      <c r="I5" s="64">
        <f t="shared" ref="I5:I8" si="1">IF(OR(C5=1,H5=3),0,IF(AND(C5=1,F5=1),0,3))</f>
        <v>3</v>
      </c>
      <c r="J5" s="51">
        <f>IF(D5=1,10,0)</f>
        <v>0</v>
      </c>
      <c r="K5" s="51">
        <f>IF(E5=1,5,0)</f>
        <v>0</v>
      </c>
      <c r="L5" s="51">
        <f t="shared" ref="L5:L8" si="2">IF(OR(J5=10,K5=5),J5+K5,I5)</f>
        <v>3</v>
      </c>
      <c r="M5" s="52">
        <f>MIN(B:B)</f>
        <v>1000000</v>
      </c>
      <c r="N5" s="52">
        <f>M5*(100+L5)/100</f>
        <v>1030000</v>
      </c>
      <c r="O5" s="53" t="str">
        <f>IF(B5&gt;N5,"เกิน","ไม่เกิน")</f>
        <v>ไม่เกิน</v>
      </c>
      <c r="P5" s="54">
        <f t="shared" ref="P5:P8" si="3">IF(OR(L5=0,O5="เกิน"),"ไม่ได้แต้มต่อ",L5)</f>
        <v>3</v>
      </c>
      <c r="Q5" s="51">
        <f t="array" aca="1" ref="Q5" ca="1">MATCH(B5,SMALL(IF(P:P=P5,B:B),ROW(INDIRECT("1:"&amp;COUNTIF(P:P,P5)))),1)</f>
        <v>1</v>
      </c>
      <c r="R5" s="25">
        <f t="shared" ref="R5:R8" si="4">IF(AND(P5=$T$7,B5=$V$7),1,IF(AND(P5=$T$7,B5&lt;&gt;$V$7),Q5,IF(AND(P5=$T$8,B5=$V$8),$W$8,IF(AND(P5=$T$8,B5&lt;&gt;$V$8),$W$8+(Q5-1),IF(AND(P5=$T$6,B5=$V$6),$W$6,IF(AND(P5=$T$6,B5&lt;&gt;$V$6),$W$6+(Q5-1),IF(AND(P5=$T$5,B5=$V$5),$W$5,IF(AND(P5=$T$5,B5&lt;&gt;$V$5),$W$5+(Q5-1),IF(AND(P5=$T$4,B5=$V$4),$W$4,IF(AND(P5=$T$4,B5&lt;&gt;$V$4),$W$4+(Q5-1)))))))))))</f>
        <v>2</v>
      </c>
      <c r="T5" s="57">
        <v>5</v>
      </c>
      <c r="U5" s="56">
        <f>COUNTIFS(P:P,T5)</f>
        <v>0</v>
      </c>
      <c r="V5" s="52">
        <f t="array" ref="V5">MIN(IF(P:P=T5,B:B))</f>
        <v>0</v>
      </c>
      <c r="W5" s="54">
        <f>W6+U6</f>
        <v>2</v>
      </c>
    </row>
    <row r="6" spans="1:23" x14ac:dyDescent="0.25">
      <c r="A6" s="5" t="s">
        <v>6</v>
      </c>
      <c r="B6" s="6">
        <v>1000100</v>
      </c>
      <c r="C6" s="33">
        <v>1</v>
      </c>
      <c r="D6" s="34"/>
      <c r="E6" s="34"/>
      <c r="F6" s="50">
        <f>RANK(B6,B:B,1)</f>
        <v>2</v>
      </c>
      <c r="G6" s="50">
        <f t="shared" si="0"/>
        <v>3</v>
      </c>
      <c r="H6" s="50">
        <f>MIN(G:G)</f>
        <v>0</v>
      </c>
      <c r="I6" s="64">
        <f t="shared" si="1"/>
        <v>0</v>
      </c>
      <c r="J6" s="51">
        <f>IF(D6=1,10,0)</f>
        <v>0</v>
      </c>
      <c r="K6" s="51">
        <f>IF(E6=1,5,0)</f>
        <v>0</v>
      </c>
      <c r="L6" s="51">
        <f t="shared" si="2"/>
        <v>0</v>
      </c>
      <c r="M6" s="52">
        <f>MIN(B:B)</f>
        <v>1000000</v>
      </c>
      <c r="N6" s="52">
        <f>M6*(100+L6)/100</f>
        <v>1000000</v>
      </c>
      <c r="O6" s="53" t="str">
        <f>IF(B6&gt;N6,"เกิน","ไม่เกิน")</f>
        <v>เกิน</v>
      </c>
      <c r="P6" s="54" t="str">
        <f t="shared" si="3"/>
        <v>ไม่ได้แต้มต่อ</v>
      </c>
      <c r="Q6" s="51">
        <f t="array" aca="1" ref="Q6" ca="1">MATCH(B6,SMALL(IF(P:P=P6,B:B),ROW(INDIRECT("1:"&amp;COUNTIF(P:P,P6)))),1)</f>
        <v>2</v>
      </c>
      <c r="R6" s="25">
        <f t="shared" ca="1" si="4"/>
        <v>5</v>
      </c>
      <c r="T6" s="57">
        <v>10</v>
      </c>
      <c r="U6" s="56">
        <f>COUNTIFS(P:P,T6)</f>
        <v>0</v>
      </c>
      <c r="V6" s="52">
        <f t="array" ref="V6">MIN(IF(P:P=T6,B:B))</f>
        <v>0</v>
      </c>
      <c r="W6" s="54">
        <f>W7+U7</f>
        <v>2</v>
      </c>
    </row>
    <row r="7" spans="1:23" x14ac:dyDescent="0.25">
      <c r="A7" s="5" t="s">
        <v>7</v>
      </c>
      <c r="B7" s="6">
        <v>1000000</v>
      </c>
      <c r="C7" s="33">
        <v>1</v>
      </c>
      <c r="D7" s="34"/>
      <c r="E7" s="34"/>
      <c r="F7" s="50">
        <f>RANK(B7,B:B,1)</f>
        <v>1</v>
      </c>
      <c r="G7" s="50">
        <f t="shared" si="0"/>
        <v>0</v>
      </c>
      <c r="H7" s="50">
        <f>MIN(G:G)</f>
        <v>0</v>
      </c>
      <c r="I7" s="64">
        <f t="shared" si="1"/>
        <v>0</v>
      </c>
      <c r="J7" s="51">
        <f>IF(D7=1,10,0)</f>
        <v>0</v>
      </c>
      <c r="K7" s="51">
        <f>IF(E7=1,5,0)</f>
        <v>0</v>
      </c>
      <c r="L7" s="51">
        <f t="shared" si="2"/>
        <v>0</v>
      </c>
      <c r="M7" s="52">
        <f>MIN(B:B)</f>
        <v>1000000</v>
      </c>
      <c r="N7" s="52">
        <f>M7*(100+L7)/100</f>
        <v>1000000</v>
      </c>
      <c r="O7" s="53" t="str">
        <f>IF(B7&gt;N7,"เกิน","ไม่เกิน")</f>
        <v>ไม่เกิน</v>
      </c>
      <c r="P7" s="54" t="str">
        <f t="shared" si="3"/>
        <v>ไม่ได้แต้มต่อ</v>
      </c>
      <c r="Q7" s="51">
        <f t="array" aca="1" ref="Q7" ca="1">MATCH(B7,SMALL(IF(P:P=P7,B:B),ROW(INDIRECT("1:"&amp;COUNTIF(P:P,P7)))),1)</f>
        <v>1</v>
      </c>
      <c r="R7" s="25">
        <f t="shared" si="4"/>
        <v>4</v>
      </c>
      <c r="T7" s="58">
        <v>15</v>
      </c>
      <c r="U7" s="56">
        <f>COUNTIFS(P:P,T7)</f>
        <v>1</v>
      </c>
      <c r="V7" s="52">
        <f t="array" ref="V7">MIN(IF(P:P=T7,B:B))</f>
        <v>1010000</v>
      </c>
      <c r="W7" s="54">
        <v>1</v>
      </c>
    </row>
    <row r="8" spans="1:23" x14ac:dyDescent="0.25">
      <c r="A8" s="5" t="s">
        <v>25</v>
      </c>
      <c r="B8" s="6">
        <v>1010000</v>
      </c>
      <c r="C8" s="6"/>
      <c r="D8" s="7">
        <v>1</v>
      </c>
      <c r="E8" s="7">
        <v>1</v>
      </c>
      <c r="F8" s="59">
        <f>RANK(B8,B:B,1)</f>
        <v>3</v>
      </c>
      <c r="G8" s="50">
        <f t="shared" si="0"/>
        <v>3</v>
      </c>
      <c r="H8" s="50">
        <f>MIN(G:G)</f>
        <v>0</v>
      </c>
      <c r="I8" s="64">
        <f t="shared" si="1"/>
        <v>3</v>
      </c>
      <c r="J8" s="51">
        <f>IF(D8=1,10,0)</f>
        <v>10</v>
      </c>
      <c r="K8" s="51">
        <f>IF(E8=1,5,0)</f>
        <v>5</v>
      </c>
      <c r="L8" s="51">
        <f t="shared" si="2"/>
        <v>15</v>
      </c>
      <c r="M8" s="52">
        <f>MIN(B:B)</f>
        <v>1000000</v>
      </c>
      <c r="N8" s="52">
        <f>M8*(100+L8)/100</f>
        <v>1150000</v>
      </c>
      <c r="O8" s="53" t="str">
        <f>IF(B8&gt;N8,"เกิน","ไม่เกิน")</f>
        <v>ไม่เกิน</v>
      </c>
      <c r="P8" s="54">
        <f t="shared" si="3"/>
        <v>15</v>
      </c>
      <c r="Q8" s="51">
        <f t="array" aca="1" ref="Q8" ca="1">MATCH(B8,SMALL(IF(P:P=P8,B:B),ROW(INDIRECT("1:"&amp;COUNTIF(P:P,P8)))),1)</f>
        <v>1</v>
      </c>
      <c r="R8" s="25">
        <f t="shared" si="4"/>
        <v>1</v>
      </c>
      <c r="T8" s="60" t="s">
        <v>18</v>
      </c>
      <c r="U8" s="56">
        <f>COUNTIFS(P:P,T8)</f>
        <v>2</v>
      </c>
      <c r="V8" s="52">
        <f t="array" ref="V8">MIN(IF(P:P=T8,B:B))</f>
        <v>1000000</v>
      </c>
      <c r="W8" s="54">
        <f>W4+U4</f>
        <v>4</v>
      </c>
    </row>
    <row r="11" spans="1:23" x14ac:dyDescent="0.25">
      <c r="B11" s="61"/>
      <c r="C11" s="36"/>
      <c r="D11" s="37"/>
      <c r="E11" s="37"/>
      <c r="F11" s="37"/>
      <c r="G11" s="37"/>
      <c r="H11" s="37"/>
      <c r="O11" s="42"/>
      <c r="P11" s="42"/>
    </row>
    <row r="12" spans="1:23" x14ac:dyDescent="0.25">
      <c r="B12" s="61"/>
      <c r="C12" s="36"/>
      <c r="E12" s="37"/>
      <c r="F12" s="37"/>
      <c r="G12" s="37"/>
      <c r="H12" s="37"/>
      <c r="O12" s="42"/>
      <c r="P12" s="42"/>
    </row>
    <row r="13" spans="1:23" x14ac:dyDescent="0.25">
      <c r="B13" s="61"/>
      <c r="C13" s="36"/>
      <c r="E13" s="37"/>
      <c r="F13" s="37"/>
      <c r="G13" s="37"/>
      <c r="H13" s="37"/>
      <c r="O13" s="42"/>
      <c r="P13" s="42"/>
    </row>
    <row r="14" spans="1:23" x14ac:dyDescent="0.25">
      <c r="B14" s="61"/>
      <c r="C14" s="36"/>
      <c r="E14" s="37"/>
      <c r="F14" s="37"/>
      <c r="G14" s="37"/>
      <c r="H14" s="37"/>
      <c r="O14" s="42"/>
      <c r="P14" s="42"/>
    </row>
    <row r="15" spans="1:23" x14ac:dyDescent="0.25">
      <c r="A15" s="37" t="s">
        <v>30</v>
      </c>
      <c r="B15" s="14" t="s">
        <v>31</v>
      </c>
      <c r="C15" s="36"/>
      <c r="E15" s="37"/>
      <c r="F15" s="37"/>
      <c r="G15" s="37"/>
      <c r="H15" s="37"/>
      <c r="O15" s="42"/>
      <c r="P15" s="42"/>
    </row>
    <row r="16" spans="1:23" x14ac:dyDescent="0.25">
      <c r="B16" s="14" t="s">
        <v>32</v>
      </c>
    </row>
    <row r="17" spans="2:2" x14ac:dyDescent="0.25">
      <c r="B17" s="14" t="s">
        <v>34</v>
      </c>
    </row>
    <row r="18" spans="2:2" x14ac:dyDescent="0.25">
      <c r="B18" s="14" t="s">
        <v>35</v>
      </c>
    </row>
    <row r="19" spans="2:2" x14ac:dyDescent="0.25">
      <c r="B19" s="14" t="s">
        <v>39</v>
      </c>
    </row>
    <row r="20" spans="2:2" x14ac:dyDescent="0.25">
      <c r="B20" s="14" t="s">
        <v>37</v>
      </c>
    </row>
    <row r="21" spans="2:2" x14ac:dyDescent="0.25">
      <c r="B21" s="14" t="s">
        <v>38</v>
      </c>
    </row>
  </sheetData>
  <sheetProtection algorithmName="SHA-512" hashValue="luJpnpO278lU5FTz6+W+f/s07nwHi9a2+aWzZrZrxNGcjisiqOV2DiwOVccb6DYCbJlv/5f2iWx4GTdF5RZgvQ==" saltValue="4OINJOz2wy3Inh4lrhFHAg==" spinCount="100000" sheet="1" objects="1" scenarios="1" insertRows="0" insertHyperlinks="0" sort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กรณี SME-MIT</vt:lpstr>
      <vt:lpstr>กรณีมีต่างชาติ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ดุจดาว ฉวีวรรณ์</dc:creator>
  <cp:lastModifiedBy>Windows User</cp:lastModifiedBy>
  <dcterms:created xsi:type="dcterms:W3CDTF">2022-02-04T09:18:27Z</dcterms:created>
  <dcterms:modified xsi:type="dcterms:W3CDTF">2022-03-21T03:48:31Z</dcterms:modified>
</cp:coreProperties>
</file>